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4" i="1" l="1"/>
  <c r="E19" i="1"/>
  <c r="E4" i="1"/>
  <c r="E9" i="1" l="1"/>
  <c r="E11" i="1"/>
  <c r="G19" i="1" l="1"/>
  <c r="G20" i="1"/>
  <c r="G18" i="1"/>
  <c r="G17" i="1"/>
  <c r="G13" i="1"/>
  <c r="G30" i="1" l="1"/>
  <c r="C19" i="1"/>
  <c r="D19" i="1"/>
  <c r="E10" i="1" l="1"/>
  <c r="E5" i="1"/>
  <c r="C25" i="1" l="1"/>
  <c r="E12" i="1" l="1"/>
  <c r="E6" i="1"/>
  <c r="E8" i="1"/>
  <c r="E17" i="1"/>
  <c r="E7" i="1"/>
  <c r="E29" i="1" l="1"/>
  <c r="F4" i="1" l="1"/>
  <c r="E30" i="1"/>
  <c r="D30" i="1"/>
  <c r="C30" i="1"/>
  <c r="G29" i="1"/>
  <c r="G28" i="1"/>
  <c r="G27" i="1"/>
  <c r="G26" i="1"/>
  <c r="G25" i="1"/>
  <c r="F25" i="1" l="1"/>
  <c r="F30" i="1" s="1"/>
  <c r="F19" i="1" l="1"/>
</calcChain>
</file>

<file path=xl/sharedStrings.xml><?xml version="1.0" encoding="utf-8"?>
<sst xmlns="http://schemas.openxmlformats.org/spreadsheetml/2006/main" count="60" uniqueCount="56">
  <si>
    <t>1.</t>
  </si>
  <si>
    <t>2.</t>
  </si>
  <si>
    <t>3.</t>
  </si>
  <si>
    <t>4.</t>
  </si>
  <si>
    <t>Антенна</t>
  </si>
  <si>
    <t xml:space="preserve">2. </t>
  </si>
  <si>
    <t>Домофон</t>
  </si>
  <si>
    <t xml:space="preserve">3. </t>
  </si>
  <si>
    <t>Служба консьержей</t>
  </si>
  <si>
    <t xml:space="preserve">4. </t>
  </si>
  <si>
    <t>Служба охраны</t>
  </si>
  <si>
    <t xml:space="preserve">5. </t>
  </si>
  <si>
    <t>Управление многоквартирным домом</t>
  </si>
  <si>
    <t>1.1</t>
  </si>
  <si>
    <t>1.2</t>
  </si>
  <si>
    <t>Содержание и текущий ремонт лифтов</t>
  </si>
  <si>
    <t>1.3</t>
  </si>
  <si>
    <t>1.4</t>
  </si>
  <si>
    <t>1.5</t>
  </si>
  <si>
    <t>Периодическое техническое освидетельствование лифтов, "Инжсервис"</t>
  </si>
  <si>
    <t>Содержание и текущий ремонт жилого фонда (с содержанием мусоропровода)  и придомовой территории</t>
  </si>
  <si>
    <t>2.1</t>
  </si>
  <si>
    <t>2.2</t>
  </si>
  <si>
    <t>2.3</t>
  </si>
  <si>
    <t>Прочие услуги:</t>
  </si>
  <si>
    <t>Содержание и текущий ремонт жилого фонда:</t>
  </si>
  <si>
    <t>Страхование лифтов, СК "Согласие"</t>
  </si>
  <si>
    <t>1.6</t>
  </si>
  <si>
    <t xml:space="preserve">Итого </t>
  </si>
  <si>
    <t>Итого</t>
  </si>
  <si>
    <t>1.7</t>
  </si>
  <si>
    <t>Содержание и ремонт АППС, "НТР"</t>
  </si>
  <si>
    <t>Содержание и текущий ремонт, АТО лифтов,                                                      "Сиб-Техсервис-2"</t>
  </si>
  <si>
    <t>Вывоз ТБО</t>
  </si>
  <si>
    <t>Обслуживание ОДПУ,  ИТП, УУТЭ, Теплобменники, промывка по 1/12</t>
  </si>
  <si>
    <t>Услуги подрядчиков по С и ТР ЖФ</t>
  </si>
  <si>
    <t>Энергосбережение и содержание эл.сетей, ОД оборудования</t>
  </si>
  <si>
    <t>ЗП (налоги) технического персонала</t>
  </si>
  <si>
    <t>Задолж-ть собств-ков                                                   на 01.01.2016г.</t>
  </si>
  <si>
    <t>Товары и материалы, оборудование для содержания и ТР ЖФ</t>
  </si>
  <si>
    <t>5.</t>
  </si>
  <si>
    <t>ОТЧЁТ ООО УК "ФРЕГАТ" О ВЫПОЛНЕНИИ ДОГОВОРА УПРАВЛЕНИЯ МНОГОКВАРТИРНЫМ ДОМОМ ПЕРЕД СОБСТВЕННИКАМИ     ПО АДРЕСУ: 660005, Г. КРАСНОЯРСК, УЛ. КРАСНОДАРСКАЯ, 8  ЗА 2016Г.</t>
  </si>
  <si>
    <t>Оплачено собств-ками                                                 в 2016г.</t>
  </si>
  <si>
    <t>Фактические расходы                                                          в 2016г.</t>
  </si>
  <si>
    <t>Остаток средств от Начисления                                      за 2016г.</t>
  </si>
  <si>
    <t xml:space="preserve">Начислено собств-кам                         в 2016г. </t>
  </si>
  <si>
    <t>Начислено собств-кам                         в 2016г.</t>
  </si>
  <si>
    <t>1.8</t>
  </si>
  <si>
    <t>Установка и обслуживание видеонаблюдения</t>
  </si>
  <si>
    <t>Содержание придомовой территории</t>
  </si>
  <si>
    <r>
      <t>Остаток средств от Начисления                                      за 2016г.</t>
    </r>
    <r>
      <rPr>
        <b/>
        <sz val="8"/>
        <rFont val="Calibri"/>
        <family val="2"/>
        <charset val="204"/>
      </rPr>
      <t>**</t>
    </r>
  </si>
  <si>
    <t>Текущая задолженность собственников на 31.12.2016 г. по жилищно - коммунальным услугам =                               4 184 468,37 руб.</t>
  </si>
  <si>
    <t xml:space="preserve">Аварийно-техническая служба, ООО "АДС" </t>
  </si>
  <si>
    <r>
      <t>Сдача в аренду общедомового имущества</t>
    </r>
    <r>
      <rPr>
        <b/>
        <sz val="8"/>
        <rFont val="Calibri"/>
        <family val="2"/>
        <charset val="204"/>
      </rPr>
      <t>***</t>
    </r>
  </si>
  <si>
    <t>** Остаток средств от начисления по статье "Содержание и текущий ремонт жилого фонда" на 31.12.2016г                                    = 5 392 535,04 руб.</t>
  </si>
  <si>
    <r>
      <t>**</t>
    </r>
    <r>
      <rPr>
        <b/>
        <sz val="10"/>
        <rFont val="Calibri"/>
        <family val="2"/>
        <charset val="204"/>
      </rPr>
      <t>*</t>
    </r>
    <r>
      <rPr>
        <b/>
        <sz val="10"/>
        <rFont val="Calibri"/>
        <family val="2"/>
        <charset val="204"/>
        <scheme val="minor"/>
      </rPr>
      <t xml:space="preserve"> Остаток средств от начисления по статье "Сдача в аренду общедомового имущества" на 31.12.2016г                                  = 288 345,47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</si>
</sst>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b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1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4" fontId="5" fillId="0" borderId="0" xfId="0" applyNumberFormat="1" applyFont="1" applyFill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distributed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activeCell="C12" sqref="C12"/>
    </sheetView>
  </sheetViews>
  <sheetFormatPr defaultRowHeight="7.5" x14ac:dyDescent="0.25"/>
  <cols>
    <col min="1" max="1" width="2.85546875" style="4" customWidth="1"/>
    <col min="2" max="2" width="40" style="4" customWidth="1"/>
    <col min="3" max="3" width="11.28515625" style="4" customWidth="1"/>
    <col min="4" max="4" width="11" style="4" customWidth="1"/>
    <col min="5" max="5" width="11.28515625" style="4" customWidth="1"/>
    <col min="6" max="6" width="9.7109375" style="4" hidden="1" customWidth="1"/>
    <col min="7" max="7" width="11.7109375" style="4" customWidth="1"/>
    <col min="8" max="8" width="9.140625" style="4"/>
    <col min="9" max="9" width="13.5703125" style="4" bestFit="1" customWidth="1"/>
    <col min="10" max="10" width="9.140625" style="4"/>
    <col min="11" max="11" width="13.140625" style="4" bestFit="1" customWidth="1"/>
    <col min="12" max="16384" width="9.140625" style="4"/>
  </cols>
  <sheetData>
    <row r="1" spans="1:9" ht="26.25" customHeight="1" x14ac:dyDescent="0.25">
      <c r="A1" s="39" t="s">
        <v>41</v>
      </c>
      <c r="B1" s="39"/>
      <c r="C1" s="39"/>
      <c r="D1" s="39"/>
      <c r="E1" s="39"/>
      <c r="F1" s="39"/>
      <c r="G1" s="39"/>
    </row>
    <row r="2" spans="1:9" ht="26.25" customHeight="1" x14ac:dyDescent="0.25">
      <c r="A2" s="39"/>
      <c r="B2" s="39"/>
      <c r="C2" s="39"/>
      <c r="D2" s="39"/>
      <c r="E2" s="39"/>
      <c r="F2" s="39"/>
      <c r="G2" s="39"/>
    </row>
    <row r="3" spans="1:9" ht="56.25" customHeight="1" x14ac:dyDescent="0.25">
      <c r="A3" s="37" t="s">
        <v>25</v>
      </c>
      <c r="B3" s="38"/>
      <c r="C3" s="6" t="s">
        <v>45</v>
      </c>
      <c r="D3" s="5" t="s">
        <v>42</v>
      </c>
      <c r="E3" s="6" t="s">
        <v>43</v>
      </c>
      <c r="F3" s="5" t="s">
        <v>38</v>
      </c>
      <c r="G3" s="6" t="s">
        <v>50</v>
      </c>
    </row>
    <row r="4" spans="1:9" ht="37.5" customHeight="1" x14ac:dyDescent="0.25">
      <c r="A4" s="6" t="s">
        <v>0</v>
      </c>
      <c r="B4" s="7" t="s">
        <v>20</v>
      </c>
      <c r="C4" s="42">
        <v>3178487.59</v>
      </c>
      <c r="D4" s="31">
        <v>4996969.54</v>
      </c>
      <c r="E4" s="8">
        <f>E5+E6+E7+E8+E9+E10+E11+E12</f>
        <v>4838711.2899999991</v>
      </c>
      <c r="F4" s="31" t="e">
        <f>#REF!+C19-D19</f>
        <v>#REF!</v>
      </c>
      <c r="G4" s="42">
        <f>C4-E4</f>
        <v>-1660223.6999999993</v>
      </c>
    </row>
    <row r="5" spans="1:9" ht="21.75" customHeight="1" x14ac:dyDescent="0.25">
      <c r="A5" s="9" t="s">
        <v>13</v>
      </c>
      <c r="B5" s="10" t="s">
        <v>37</v>
      </c>
      <c r="C5" s="43"/>
      <c r="D5" s="32"/>
      <c r="E5" s="11">
        <f>213250.26+2660618.7-479432</f>
        <v>2394436.96</v>
      </c>
      <c r="F5" s="32"/>
      <c r="G5" s="43"/>
    </row>
    <row r="6" spans="1:9" ht="21.75" customHeight="1" x14ac:dyDescent="0.25">
      <c r="A6" s="9" t="s">
        <v>14</v>
      </c>
      <c r="B6" s="10" t="s">
        <v>39</v>
      </c>
      <c r="C6" s="43"/>
      <c r="D6" s="32"/>
      <c r="E6" s="11">
        <f>131616.35+652.55+17574.5</f>
        <v>149843.4</v>
      </c>
      <c r="F6" s="32"/>
      <c r="G6" s="43"/>
    </row>
    <row r="7" spans="1:9" ht="21.75" customHeight="1" x14ac:dyDescent="0.25">
      <c r="A7" s="9" t="s">
        <v>16</v>
      </c>
      <c r="B7" s="12" t="s">
        <v>49</v>
      </c>
      <c r="C7" s="43"/>
      <c r="D7" s="32"/>
      <c r="E7" s="11">
        <f>172050.99</f>
        <v>172050.99</v>
      </c>
      <c r="F7" s="32"/>
      <c r="G7" s="43"/>
    </row>
    <row r="8" spans="1:9" ht="21.75" customHeight="1" x14ac:dyDescent="0.25">
      <c r="A8" s="9" t="s">
        <v>17</v>
      </c>
      <c r="B8" s="12" t="s">
        <v>52</v>
      </c>
      <c r="C8" s="43"/>
      <c r="D8" s="32"/>
      <c r="E8" s="11">
        <f>108968.28</f>
        <v>108968.28</v>
      </c>
      <c r="F8" s="32"/>
      <c r="G8" s="43"/>
    </row>
    <row r="9" spans="1:9" ht="21.75" customHeight="1" x14ac:dyDescent="0.25">
      <c r="A9" s="9" t="s">
        <v>18</v>
      </c>
      <c r="B9" s="13" t="s">
        <v>34</v>
      </c>
      <c r="C9" s="43"/>
      <c r="D9" s="32"/>
      <c r="E9" s="14">
        <f>336660+53848.16</f>
        <v>390508.16000000003</v>
      </c>
      <c r="F9" s="32"/>
      <c r="G9" s="43"/>
    </row>
    <row r="10" spans="1:9" ht="21.75" customHeight="1" x14ac:dyDescent="0.25">
      <c r="A10" s="9" t="s">
        <v>27</v>
      </c>
      <c r="B10" s="15" t="s">
        <v>35</v>
      </c>
      <c r="C10" s="43"/>
      <c r="D10" s="32"/>
      <c r="E10" s="11">
        <f>94613.5+479432</f>
        <v>574045.5</v>
      </c>
      <c r="F10" s="32"/>
      <c r="G10" s="43"/>
      <c r="I10" s="24"/>
    </row>
    <row r="11" spans="1:9" ht="21.75" customHeight="1" x14ac:dyDescent="0.25">
      <c r="A11" s="9" t="s">
        <v>30</v>
      </c>
      <c r="B11" s="16" t="s">
        <v>36</v>
      </c>
      <c r="C11" s="44"/>
      <c r="D11" s="32"/>
      <c r="E11" s="17">
        <f>158+83150</f>
        <v>83308</v>
      </c>
      <c r="F11" s="32"/>
      <c r="G11" s="44"/>
    </row>
    <row r="12" spans="1:9" ht="21.75" customHeight="1" x14ac:dyDescent="0.25">
      <c r="A12" s="9" t="s">
        <v>47</v>
      </c>
      <c r="B12" s="16" t="s">
        <v>48</v>
      </c>
      <c r="C12" s="30"/>
      <c r="D12" s="32"/>
      <c r="E12" s="17">
        <f>33200+932350</f>
        <v>965550</v>
      </c>
      <c r="F12" s="32"/>
      <c r="G12" s="30"/>
    </row>
    <row r="13" spans="1:9" ht="24" customHeight="1" x14ac:dyDescent="0.25">
      <c r="A13" s="6" t="s">
        <v>1</v>
      </c>
      <c r="B13" s="7" t="s">
        <v>15</v>
      </c>
      <c r="C13" s="42">
        <v>1096109.1100000001</v>
      </c>
      <c r="D13" s="32"/>
      <c r="E13" s="8">
        <v>760435.5</v>
      </c>
      <c r="F13" s="32"/>
      <c r="G13" s="42">
        <f>C13-E13</f>
        <v>335673.6100000001</v>
      </c>
    </row>
    <row r="14" spans="1:9" ht="24" hidden="1" customHeight="1" x14ac:dyDescent="0.25">
      <c r="A14" s="9" t="s">
        <v>21</v>
      </c>
      <c r="B14" s="10" t="s">
        <v>32</v>
      </c>
      <c r="C14" s="43"/>
      <c r="D14" s="32"/>
      <c r="E14" s="11"/>
      <c r="F14" s="32"/>
      <c r="G14" s="43"/>
    </row>
    <row r="15" spans="1:9" ht="24" hidden="1" customHeight="1" x14ac:dyDescent="0.25">
      <c r="A15" s="9" t="s">
        <v>22</v>
      </c>
      <c r="B15" s="10" t="s">
        <v>26</v>
      </c>
      <c r="C15" s="43"/>
      <c r="D15" s="32"/>
      <c r="E15" s="11"/>
      <c r="F15" s="32"/>
      <c r="G15" s="43"/>
    </row>
    <row r="16" spans="1:9" ht="24" hidden="1" customHeight="1" x14ac:dyDescent="0.25">
      <c r="A16" s="9" t="s">
        <v>23</v>
      </c>
      <c r="B16" s="10" t="s">
        <v>19</v>
      </c>
      <c r="C16" s="44"/>
      <c r="D16" s="32"/>
      <c r="E16" s="11"/>
      <c r="F16" s="32"/>
      <c r="G16" s="44"/>
    </row>
    <row r="17" spans="1:11" ht="24" customHeight="1" x14ac:dyDescent="0.25">
      <c r="A17" s="6" t="s">
        <v>2</v>
      </c>
      <c r="B17" s="18" t="s">
        <v>31</v>
      </c>
      <c r="C17" s="25">
        <v>414187.37</v>
      </c>
      <c r="D17" s="32"/>
      <c r="E17" s="8">
        <f>481248.24</f>
        <v>481248.24</v>
      </c>
      <c r="F17" s="32"/>
      <c r="G17" s="8">
        <f>C17-E17</f>
        <v>-67060.87</v>
      </c>
      <c r="I17" s="23"/>
    </row>
    <row r="18" spans="1:11" ht="24" customHeight="1" x14ac:dyDescent="0.25">
      <c r="A18" s="6" t="s">
        <v>3</v>
      </c>
      <c r="B18" s="7" t="s">
        <v>33</v>
      </c>
      <c r="C18" s="25">
        <v>464530.58</v>
      </c>
      <c r="D18" s="33"/>
      <c r="E18" s="8">
        <v>168486.9</v>
      </c>
      <c r="F18" s="33"/>
      <c r="G18" s="8">
        <f>C18-E18</f>
        <v>296043.68000000005</v>
      </c>
    </row>
    <row r="19" spans="1:11" ht="24" customHeight="1" x14ac:dyDescent="0.25">
      <c r="A19" s="40" t="s">
        <v>29</v>
      </c>
      <c r="B19" s="41"/>
      <c r="C19" s="8">
        <f>SUM(C4:C18)</f>
        <v>5153314.6500000004</v>
      </c>
      <c r="D19" s="11">
        <f>SUM(D4:D18)</f>
        <v>4996969.54</v>
      </c>
      <c r="E19" s="8">
        <f>E4+E13+E17+E18</f>
        <v>6248881.9299999997</v>
      </c>
      <c r="F19" s="11" t="e">
        <f>SUM(F4:F18)</f>
        <v>#REF!</v>
      </c>
      <c r="G19" s="8">
        <f>SUM(G4:G18)</f>
        <v>-1095567.2799999989</v>
      </c>
      <c r="K19" s="22"/>
    </row>
    <row r="20" spans="1:11" ht="24" customHeight="1" x14ac:dyDescent="0.25">
      <c r="A20" s="6" t="s">
        <v>40</v>
      </c>
      <c r="B20" s="27" t="s">
        <v>53</v>
      </c>
      <c r="C20" s="29">
        <v>345823.31</v>
      </c>
      <c r="D20" s="29">
        <v>198466.48</v>
      </c>
      <c r="E20" s="8"/>
      <c r="F20" s="28"/>
      <c r="G20" s="8">
        <f>D20</f>
        <v>198466.48</v>
      </c>
      <c r="K20" s="22"/>
    </row>
    <row r="21" spans="1:11" ht="24" customHeight="1" x14ac:dyDescent="0.25">
      <c r="A21" s="34" t="s">
        <v>54</v>
      </c>
      <c r="B21" s="34"/>
      <c r="C21" s="34"/>
      <c r="D21" s="34"/>
      <c r="E21" s="34"/>
      <c r="F21" s="34"/>
      <c r="G21" s="34"/>
    </row>
    <row r="22" spans="1:11" ht="24" customHeight="1" x14ac:dyDescent="0.25">
      <c r="A22" s="34" t="s">
        <v>55</v>
      </c>
      <c r="B22" s="34"/>
      <c r="C22" s="34"/>
      <c r="D22" s="34"/>
      <c r="E22" s="34"/>
      <c r="F22" s="34"/>
      <c r="G22" s="34"/>
    </row>
    <row r="23" spans="1:11" ht="15" customHeight="1" x14ac:dyDescent="0.25">
      <c r="A23" s="19"/>
      <c r="B23" s="19"/>
      <c r="C23" s="20"/>
      <c r="D23" s="20"/>
      <c r="E23" s="20"/>
      <c r="F23" s="20"/>
      <c r="G23" s="20"/>
    </row>
    <row r="24" spans="1:11" ht="56.25" customHeight="1" x14ac:dyDescent="0.25">
      <c r="A24" s="45" t="s">
        <v>24</v>
      </c>
      <c r="B24" s="45"/>
      <c r="C24" s="6" t="s">
        <v>46</v>
      </c>
      <c r="D24" s="5" t="s">
        <v>42</v>
      </c>
      <c r="E24" s="6" t="s">
        <v>43</v>
      </c>
      <c r="F24" s="5" t="s">
        <v>38</v>
      </c>
      <c r="G24" s="6" t="s">
        <v>44</v>
      </c>
    </row>
    <row r="25" spans="1:11" ht="18.75" customHeight="1" x14ac:dyDescent="0.25">
      <c r="A25" s="6" t="s">
        <v>0</v>
      </c>
      <c r="B25" s="7" t="s">
        <v>4</v>
      </c>
      <c r="C25" s="2">
        <f>36714.2-480</f>
        <v>36234.199999999997</v>
      </c>
      <c r="D25" s="31">
        <v>2740935.17</v>
      </c>
      <c r="E25" s="2">
        <v>18000</v>
      </c>
      <c r="F25" s="31" t="e">
        <f>#REF!+C30-D30</f>
        <v>#REF!</v>
      </c>
      <c r="G25" s="2">
        <f>C25-E25</f>
        <v>18234.199999999997</v>
      </c>
      <c r="I25" s="35"/>
      <c r="J25" s="35"/>
      <c r="K25" s="35"/>
    </row>
    <row r="26" spans="1:11" ht="18.75" customHeight="1" x14ac:dyDescent="0.25">
      <c r="A26" s="6" t="s">
        <v>5</v>
      </c>
      <c r="B26" s="7" t="s">
        <v>6</v>
      </c>
      <c r="C26" s="2">
        <v>62991.3</v>
      </c>
      <c r="D26" s="32"/>
      <c r="E26" s="2">
        <v>63000</v>
      </c>
      <c r="F26" s="32"/>
      <c r="G26" s="2">
        <f>C26-E26</f>
        <v>-8.6999999999970896</v>
      </c>
    </row>
    <row r="27" spans="1:11" ht="18.75" customHeight="1" x14ac:dyDescent="0.25">
      <c r="A27" s="6" t="s">
        <v>7</v>
      </c>
      <c r="B27" s="18" t="s">
        <v>8</v>
      </c>
      <c r="C27" s="2">
        <v>839884</v>
      </c>
      <c r="D27" s="32"/>
      <c r="E27" s="2">
        <v>892036.29</v>
      </c>
      <c r="F27" s="32"/>
      <c r="G27" s="2">
        <f>C27-E27</f>
        <v>-52152.290000000037</v>
      </c>
    </row>
    <row r="28" spans="1:11" ht="18.75" customHeight="1" x14ac:dyDescent="0.25">
      <c r="A28" s="6" t="s">
        <v>9</v>
      </c>
      <c r="B28" s="7" t="s">
        <v>10</v>
      </c>
      <c r="C28" s="2">
        <v>875884</v>
      </c>
      <c r="D28" s="32"/>
      <c r="E28" s="2">
        <v>861627.16</v>
      </c>
      <c r="F28" s="32"/>
      <c r="G28" s="2">
        <f>C28-E28</f>
        <v>14256.839999999967</v>
      </c>
    </row>
    <row r="29" spans="1:11" ht="18.75" customHeight="1" x14ac:dyDescent="0.25">
      <c r="A29" s="6" t="s">
        <v>11</v>
      </c>
      <c r="B29" s="7" t="s">
        <v>12</v>
      </c>
      <c r="C29" s="26">
        <v>1421051.69</v>
      </c>
      <c r="D29" s="33"/>
      <c r="E29" s="3">
        <f>C29</f>
        <v>1421051.69</v>
      </c>
      <c r="F29" s="33"/>
      <c r="G29" s="3">
        <f>C29-E29</f>
        <v>0</v>
      </c>
      <c r="I29" s="21"/>
    </row>
    <row r="30" spans="1:11" ht="18.75" customHeight="1" x14ac:dyDescent="0.25">
      <c r="A30" s="40" t="s">
        <v>28</v>
      </c>
      <c r="B30" s="41"/>
      <c r="C30" s="2">
        <f>SUM(C25:C29)</f>
        <v>3236045.19</v>
      </c>
      <c r="D30" s="1">
        <f>SUM(D25:D29)</f>
        <v>2740935.17</v>
      </c>
      <c r="E30" s="2">
        <f>SUM(E25:E29)</f>
        <v>3255715.14</v>
      </c>
      <c r="F30" s="1" t="e">
        <f>SUM(F25:F29)</f>
        <v>#REF!</v>
      </c>
      <c r="G30" s="2">
        <f>G25+G26+G27+G28+G29</f>
        <v>-19669.95000000007</v>
      </c>
    </row>
    <row r="31" spans="1:11" ht="15" customHeight="1" x14ac:dyDescent="0.25">
      <c r="A31" s="19"/>
      <c r="B31" s="19"/>
      <c r="C31" s="19"/>
      <c r="D31" s="19"/>
      <c r="E31" s="19"/>
      <c r="F31" s="19"/>
      <c r="G31" s="19"/>
    </row>
    <row r="32" spans="1:11" ht="7.5" customHeight="1" x14ac:dyDescent="0.25">
      <c r="A32" s="36" t="s">
        <v>51</v>
      </c>
      <c r="B32" s="36"/>
      <c r="C32" s="36"/>
      <c r="D32" s="36"/>
      <c r="E32" s="36"/>
      <c r="F32" s="36"/>
      <c r="G32" s="36"/>
    </row>
    <row r="33" spans="1:7" ht="7.5" customHeight="1" x14ac:dyDescent="0.25">
      <c r="A33" s="36"/>
      <c r="B33" s="36"/>
      <c r="C33" s="36"/>
      <c r="D33" s="36"/>
      <c r="E33" s="36"/>
      <c r="F33" s="36"/>
      <c r="G33" s="36"/>
    </row>
    <row r="34" spans="1:7" ht="12.75" customHeight="1" x14ac:dyDescent="0.25">
      <c r="A34" s="36"/>
      <c r="B34" s="36"/>
      <c r="C34" s="36"/>
      <c r="D34" s="36"/>
      <c r="E34" s="36"/>
      <c r="F34" s="36"/>
      <c r="G34" s="36"/>
    </row>
  </sheetData>
  <mergeCells count="17">
    <mergeCell ref="A1:G2"/>
    <mergeCell ref="A30:B30"/>
    <mergeCell ref="A19:B19"/>
    <mergeCell ref="C13:C16"/>
    <mergeCell ref="A24:B24"/>
    <mergeCell ref="G13:G16"/>
    <mergeCell ref="G4:G11"/>
    <mergeCell ref="C4:C11"/>
    <mergeCell ref="F4:F18"/>
    <mergeCell ref="D25:D29"/>
    <mergeCell ref="F25:F29"/>
    <mergeCell ref="A21:G21"/>
    <mergeCell ref="D4:D18"/>
    <mergeCell ref="A22:G22"/>
    <mergeCell ref="I25:K25"/>
    <mergeCell ref="A32:G34"/>
    <mergeCell ref="A3:B3"/>
  </mergeCells>
  <pageMargins left="7.874015748031496E-2" right="7.874015748031496E-2" top="7.874015748031496E-2" bottom="7.874015748031496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2017-03-30T09:56:27Z</dcterms:modified>
</cp:coreProperties>
</file>